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Example Calculation" sheetId="1" r:id="rId1"/>
    <sheet name="Sheet2" sheetId="2" r:id="rId2"/>
    <sheet name="Sheet3" sheetId="3" r:id="rId3"/>
  </sheets>
  <definedNames>
    <definedName name="_xlnm.Print_Area" localSheetId="0">'Example Calculation'!$E$2:$L$89</definedName>
    <definedName name="_xlnm.Print_Titles" localSheetId="0">'Example Calculation'!$1:$1</definedName>
  </definedNames>
  <calcPr calcId="145621"/>
</workbook>
</file>

<file path=xl/calcChain.xml><?xml version="1.0" encoding="utf-8"?>
<calcChain xmlns="http://schemas.openxmlformats.org/spreadsheetml/2006/main">
  <c r="L3" i="1" l="1"/>
  <c r="L4" i="1" s="1"/>
  <c r="L5" i="1" s="1"/>
  <c r="L6" i="1" s="1"/>
  <c r="L7" i="1" s="1"/>
  <c r="L8" i="1" s="1"/>
  <c r="L9" i="1" s="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 r="L39" i="1" s="1"/>
  <c r="L40" i="1" s="1"/>
  <c r="L41" i="1" s="1"/>
  <c r="L42" i="1" s="1"/>
  <c r="L43" i="1" s="1"/>
  <c r="L44" i="1" s="1"/>
  <c r="L45" i="1" s="1"/>
  <c r="L46" i="1" s="1"/>
  <c r="L47" i="1" s="1"/>
  <c r="L48" i="1" s="1"/>
  <c r="L49" i="1" s="1"/>
  <c r="L50" i="1" s="1"/>
  <c r="L51" i="1" s="1"/>
  <c r="L52" i="1" s="1"/>
  <c r="L53" i="1" s="1"/>
  <c r="L54" i="1" s="1"/>
  <c r="L55" i="1" s="1"/>
  <c r="L56" i="1" s="1"/>
  <c r="L57" i="1" s="1"/>
  <c r="L58" i="1" s="1"/>
  <c r="L59" i="1" s="1"/>
  <c r="L60" i="1" s="1"/>
  <c r="L61" i="1" s="1"/>
  <c r="L62" i="1" s="1"/>
  <c r="L63" i="1" s="1"/>
  <c r="L64" i="1" s="1"/>
  <c r="L2" i="1"/>
  <c r="L65" i="1" l="1"/>
  <c r="E68" i="1"/>
  <c r="H68" i="1"/>
  <c r="E69" i="1"/>
  <c r="H69" i="1"/>
  <c r="E70" i="1"/>
  <c r="H70" i="1"/>
  <c r="E71" i="1"/>
  <c r="H71" i="1"/>
  <c r="E73" i="1"/>
  <c r="H73" i="1"/>
  <c r="E74" i="1"/>
  <c r="H74" i="1"/>
  <c r="E75" i="1"/>
  <c r="H75" i="1"/>
  <c r="E76" i="1"/>
  <c r="H76" i="1"/>
  <c r="E78" i="1"/>
  <c r="H78" i="1"/>
  <c r="E79" i="1"/>
  <c r="H79" i="1"/>
  <c r="E81" i="1"/>
  <c r="H81" i="1"/>
  <c r="E83" i="1"/>
  <c r="H83" i="1"/>
  <c r="E84" i="1"/>
  <c r="H84" i="1"/>
  <c r="B18" i="1"/>
  <c r="B17" i="1"/>
  <c r="E50" i="1"/>
  <c r="E51" i="1" s="1"/>
  <c r="E52" i="1" s="1"/>
  <c r="E53" i="1" s="1"/>
  <c r="E54" i="1" s="1"/>
  <c r="E55" i="1" s="1"/>
  <c r="E56" i="1" s="1"/>
  <c r="E57" i="1" s="1"/>
  <c r="E58" i="1" s="1"/>
  <c r="E59" i="1" s="1"/>
  <c r="E60" i="1" s="1"/>
  <c r="E61" i="1" s="1"/>
  <c r="E62" i="1" s="1"/>
  <c r="E63" i="1" s="1"/>
  <c r="E64" i="1" s="1"/>
  <c r="E65" i="1" s="1"/>
  <c r="E49" i="1"/>
  <c r="E48" i="1"/>
  <c r="B5" i="1" l="1"/>
  <c r="H2" i="1"/>
  <c r="F2" i="1"/>
  <c r="I2" i="1" s="1"/>
  <c r="E2" i="1"/>
  <c r="E3" i="1" s="1"/>
  <c r="E4" i="1" s="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F3" i="1" l="1"/>
  <c r="H3" i="1" l="1"/>
  <c r="I3" i="1"/>
  <c r="J3" i="1" s="1"/>
  <c r="F4" i="1"/>
  <c r="J2" i="1"/>
  <c r="H4" i="1" l="1"/>
  <c r="I4" i="1"/>
  <c r="F5" i="1"/>
  <c r="F6" i="1" s="1"/>
  <c r="I6" i="1" l="1"/>
  <c r="J6" i="1" s="1"/>
  <c r="J4" i="1"/>
  <c r="I5" i="1"/>
  <c r="J5" i="1" s="1"/>
  <c r="H5" i="1"/>
  <c r="H6" i="1" s="1"/>
  <c r="F7" i="1"/>
  <c r="H7" i="1" l="1"/>
  <c r="I7" i="1"/>
  <c r="J7" i="1" s="1"/>
  <c r="F8" i="1"/>
  <c r="I8" i="1" l="1"/>
  <c r="H8" i="1"/>
  <c r="H9" i="1" s="1"/>
  <c r="F9" i="1"/>
  <c r="J8" i="1" l="1"/>
  <c r="I9" i="1"/>
  <c r="F10" i="1"/>
  <c r="J9" i="1" l="1"/>
  <c r="I10" i="1"/>
  <c r="J10" i="1" s="1"/>
  <c r="H10" i="1"/>
  <c r="H11" i="1" s="1"/>
  <c r="F11" i="1"/>
  <c r="I11" i="1" l="1"/>
  <c r="J11" i="1" s="1"/>
  <c r="F12" i="1"/>
  <c r="H12" i="1" l="1"/>
  <c r="I12" i="1"/>
  <c r="J12" i="1" s="1"/>
  <c r="F13" i="1"/>
  <c r="I13" i="1" l="1"/>
  <c r="H13" i="1"/>
  <c r="F14" i="1"/>
  <c r="H14" i="1" l="1"/>
  <c r="I14" i="1"/>
  <c r="J14" i="1" s="1"/>
  <c r="J13" i="1"/>
  <c r="F15" i="1"/>
  <c r="I15" i="1" l="1"/>
  <c r="J15" i="1" s="1"/>
  <c r="H15" i="1"/>
  <c r="F16" i="1"/>
  <c r="H16" i="1" l="1"/>
  <c r="I16" i="1"/>
  <c r="J16" i="1" s="1"/>
  <c r="F17" i="1"/>
  <c r="I17" i="1" l="1"/>
  <c r="J17" i="1" s="1"/>
  <c r="H17" i="1"/>
  <c r="H18" i="1" s="1"/>
  <c r="F18" i="1"/>
  <c r="I18" i="1" l="1"/>
  <c r="J18" i="1" s="1"/>
  <c r="F19" i="1"/>
  <c r="I19" i="1" l="1"/>
  <c r="J19" i="1" s="1"/>
  <c r="H19" i="1"/>
  <c r="H20" i="1" s="1"/>
  <c r="F20" i="1"/>
  <c r="I20" i="1" l="1"/>
  <c r="F21" i="1"/>
  <c r="H21" i="1" l="1"/>
  <c r="J20" i="1"/>
  <c r="I21" i="1"/>
  <c r="F22" i="1"/>
  <c r="J21" i="1" l="1"/>
  <c r="I22" i="1"/>
  <c r="H22" i="1"/>
  <c r="F23" i="1"/>
  <c r="H23" i="1" l="1"/>
  <c r="J22" i="1"/>
  <c r="I23" i="1"/>
  <c r="F24" i="1"/>
  <c r="J23" i="1" l="1"/>
  <c r="I24" i="1"/>
  <c r="H24" i="1"/>
  <c r="F25" i="1"/>
  <c r="H25" i="1" l="1"/>
  <c r="J24" i="1"/>
  <c r="I25" i="1"/>
  <c r="F26" i="1"/>
  <c r="J25" i="1" l="1"/>
  <c r="H26" i="1"/>
  <c r="I26" i="1"/>
  <c r="J26" i="1" s="1"/>
  <c r="F27" i="1"/>
  <c r="I27" i="1" l="1"/>
  <c r="J27" i="1" s="1"/>
  <c r="H27" i="1"/>
  <c r="F28" i="1"/>
  <c r="H28" i="1" l="1"/>
  <c r="I28" i="1"/>
  <c r="J28" i="1" s="1"/>
  <c r="F29" i="1"/>
  <c r="I29" i="1" l="1"/>
  <c r="J29" i="1" s="1"/>
  <c r="H29" i="1"/>
  <c r="F30" i="1"/>
  <c r="H30" i="1" l="1"/>
  <c r="I30" i="1"/>
  <c r="J30" i="1" s="1"/>
  <c r="F31" i="1"/>
  <c r="I31" i="1" l="1"/>
  <c r="H31" i="1"/>
  <c r="F32" i="1"/>
  <c r="H32" i="1" l="1"/>
  <c r="J31" i="1"/>
  <c r="I32" i="1"/>
  <c r="F33" i="1"/>
  <c r="J32" i="1" l="1"/>
  <c r="I33" i="1"/>
  <c r="H33" i="1"/>
  <c r="F34" i="1"/>
  <c r="H34" i="1" l="1"/>
  <c r="I34" i="1"/>
  <c r="J33" i="1"/>
  <c r="F35" i="1"/>
  <c r="J34" i="1" l="1"/>
  <c r="I35" i="1"/>
  <c r="H35" i="1"/>
  <c r="F36" i="1"/>
  <c r="H36" i="1" l="1"/>
  <c r="I36" i="1"/>
  <c r="J35" i="1"/>
  <c r="F37" i="1"/>
  <c r="I37" i="1" l="1"/>
  <c r="J37" i="1" s="1"/>
  <c r="J36" i="1"/>
  <c r="H37" i="1"/>
  <c r="H38" i="1" s="1"/>
  <c r="F38" i="1"/>
  <c r="I38" i="1" l="1"/>
  <c r="J38" i="1" s="1"/>
  <c r="F39" i="1"/>
  <c r="I39" i="1" l="1"/>
  <c r="J39" i="1" s="1"/>
  <c r="H39" i="1"/>
  <c r="F40" i="1"/>
  <c r="H40" i="1" l="1"/>
  <c r="I40" i="1"/>
  <c r="J40" i="1" s="1"/>
  <c r="F41" i="1"/>
  <c r="I41" i="1" l="1"/>
  <c r="H41" i="1"/>
  <c r="F42" i="1"/>
  <c r="H42" i="1" l="1"/>
  <c r="J41" i="1"/>
  <c r="I42" i="1"/>
  <c r="F43" i="1"/>
  <c r="J42" i="1" l="1"/>
  <c r="I43" i="1"/>
  <c r="H43" i="1"/>
  <c r="F44" i="1"/>
  <c r="H44" i="1" l="1"/>
  <c r="I44" i="1"/>
  <c r="J43" i="1"/>
  <c r="F45" i="1"/>
  <c r="I45" i="1" l="1"/>
  <c r="J45" i="1" s="1"/>
  <c r="J44" i="1"/>
  <c r="H45" i="1"/>
  <c r="F46" i="1"/>
  <c r="H46" i="1" l="1"/>
  <c r="I46" i="1"/>
  <c r="J46" i="1" s="1"/>
  <c r="F47" i="1"/>
  <c r="I47" i="1" l="1"/>
  <c r="F48" i="1"/>
  <c r="H47" i="1"/>
  <c r="H48" i="1" l="1"/>
  <c r="J47" i="1"/>
  <c r="F49" i="1"/>
  <c r="I48" i="1"/>
  <c r="J48" i="1" s="1"/>
  <c r="H49" i="1" l="1"/>
  <c r="I49" i="1"/>
  <c r="J49" i="1" s="1"/>
  <c r="F50" i="1"/>
  <c r="H50" i="1" l="1"/>
  <c r="I50" i="1"/>
  <c r="J50" i="1" s="1"/>
  <c r="F51" i="1"/>
  <c r="H51" i="1" l="1"/>
  <c r="I51" i="1"/>
  <c r="J51" i="1" s="1"/>
  <c r="F52" i="1"/>
  <c r="G52" i="1" l="1"/>
  <c r="I52" i="1"/>
  <c r="J52" i="1" s="1"/>
  <c r="F53" i="1"/>
  <c r="H52" i="1"/>
  <c r="G53" i="1" l="1"/>
  <c r="I53" i="1"/>
  <c r="J53" i="1" s="1"/>
  <c r="F54" i="1"/>
  <c r="H53" i="1"/>
  <c r="H54" i="1" s="1"/>
  <c r="I54" i="1" l="1"/>
  <c r="J54" i="1" s="1"/>
  <c r="G54" i="1"/>
  <c r="F55" i="1"/>
  <c r="H55" i="1" s="1"/>
  <c r="G55" i="1" l="1"/>
  <c r="I55" i="1"/>
  <c r="J55" i="1" s="1"/>
  <c r="F56" i="1"/>
  <c r="G56" i="1" l="1"/>
  <c r="I56" i="1"/>
  <c r="J56" i="1" s="1"/>
  <c r="F57" i="1"/>
  <c r="H56" i="1"/>
  <c r="H57" i="1" s="1"/>
  <c r="G57" i="1" l="1"/>
  <c r="I57" i="1"/>
  <c r="J57" i="1" s="1"/>
  <c r="F58" i="1"/>
  <c r="I58" i="1" l="1"/>
  <c r="J58" i="1" s="1"/>
  <c r="G58" i="1"/>
  <c r="F59" i="1"/>
  <c r="H58" i="1"/>
  <c r="H59" i="1" l="1"/>
  <c r="G59" i="1"/>
  <c r="I59" i="1"/>
  <c r="J59" i="1" s="1"/>
  <c r="F60" i="1"/>
  <c r="H60" i="1" s="1"/>
  <c r="G60" i="1" l="1"/>
  <c r="I60" i="1"/>
  <c r="J60" i="1" s="1"/>
  <c r="F61" i="1"/>
  <c r="H61" i="1" s="1"/>
  <c r="G61" i="1" l="1"/>
  <c r="I61" i="1"/>
  <c r="J61" i="1" s="1"/>
  <c r="F62" i="1"/>
  <c r="H62" i="1" s="1"/>
  <c r="I62" i="1" l="1"/>
  <c r="J62" i="1" s="1"/>
  <c r="G62" i="1"/>
  <c r="F63" i="1"/>
  <c r="G63" i="1" l="1"/>
  <c r="I63" i="1"/>
  <c r="J63" i="1" s="1"/>
  <c r="F64" i="1"/>
  <c r="H63" i="1"/>
  <c r="H64" i="1" l="1"/>
  <c r="G64" i="1"/>
  <c r="I64" i="1"/>
  <c r="J64" i="1" s="1"/>
  <c r="F65" i="1"/>
  <c r="G65" i="1" l="1"/>
  <c r="I65" i="1"/>
  <c r="J65" i="1" s="1"/>
  <c r="B15" i="1" s="1"/>
  <c r="G2" i="1" s="1"/>
  <c r="G3" i="1" s="1"/>
  <c r="G4" i="1" s="1"/>
  <c r="G5" i="1" s="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H65" i="1"/>
</calcChain>
</file>

<file path=xl/sharedStrings.xml><?xml version="1.0" encoding="utf-8"?>
<sst xmlns="http://schemas.openxmlformats.org/spreadsheetml/2006/main" count="23" uniqueCount="23">
  <si>
    <t>Current Age</t>
  </si>
  <si>
    <t>Pension Start Age</t>
  </si>
  <si>
    <t>Life Expectancy</t>
  </si>
  <si>
    <t>Expected Investment Return</t>
  </si>
  <si>
    <t>Safe Withdrawal Rate</t>
  </si>
  <si>
    <t>Current Year</t>
  </si>
  <si>
    <t>Year</t>
  </si>
  <si>
    <t>Age</t>
  </si>
  <si>
    <t>Adjusted Pension</t>
  </si>
  <si>
    <t>Discounted Value of Pension</t>
  </si>
  <si>
    <t>SWR Amount</t>
  </si>
  <si>
    <t>Annual Withdrawal Amount</t>
  </si>
  <si>
    <t>Alternate Return Scenario</t>
  </si>
  <si>
    <t>Lump Sum Value</t>
  </si>
  <si>
    <t>Projected Account Value for Proposed Lump Sum</t>
  </si>
  <si>
    <t>Projected Account Value for "Break Even" Lump Sum</t>
  </si>
  <si>
    <t>Net Present Value of Annual Withdrawal (i.e.  Discounted cash flow)</t>
  </si>
  <si>
    <t>Proposed Lump Sum Amount</t>
  </si>
  <si>
    <t>Proposed Pension Amount</t>
  </si>
  <si>
    <t>Spousal Reduction Percentage</t>
  </si>
  <si>
    <t>Yellow denotes the input you should provide</t>
  </si>
  <si>
    <t>Lump sum amount at 65</t>
  </si>
  <si>
    <t>The calculations above are believed to be complete and accurate.  F5 Financial Planning, L.L.C. assumes no responsibility or liability for any errors in calculations.  Users of the above information do so fully understanding they assume all risks.  Individuals are advised to consult their financial advisor and/or their tax accountant for their particular situation.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</si>
</sst>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4" formatCode="_(&quot;$&quot;* #,##0.00_);_(&quot;$&quot;* \(#,##0.00\);_(&quot;$&quot;* &quot;-&quot;??_);_(@_)"/>
    <numFmt numFmtId="164" formatCode="_(&quot;$&quot;* #,##0_);_(&quot;$&quot;* \(#,##0\);_(&quot;$&quot;*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0" xfId="0" applyAlignment="1">
      <alignment horizontal="center" wrapText="1"/>
    </xf>
    <xf numFmtId="44" fontId="0" fillId="0" borderId="0" xfId="0" applyNumberFormat="1"/>
    <xf numFmtId="0" fontId="0" fillId="0" borderId="6" xfId="0" applyBorder="1"/>
    <xf numFmtId="0" fontId="0" fillId="0" borderId="8" xfId="0" applyBorder="1"/>
    <xf numFmtId="0" fontId="0" fillId="0" borderId="11" xfId="0" applyBorder="1"/>
    <xf numFmtId="0" fontId="0" fillId="0" borderId="13"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2" xfId="0" applyBorder="1"/>
    <xf numFmtId="0" fontId="0" fillId="0" borderId="7" xfId="0" applyBorder="1"/>
    <xf numFmtId="0" fontId="0" fillId="0" borderId="10" xfId="0" applyBorder="1"/>
    <xf numFmtId="0" fontId="0" fillId="0" borderId="20" xfId="0" applyBorder="1" applyAlignment="1">
      <alignment horizontal="center" wrapText="1"/>
    </xf>
    <xf numFmtId="0" fontId="0" fillId="2" borderId="24" xfId="0" applyFill="1" applyBorder="1" applyAlignment="1">
      <alignment horizontal="center" wrapText="1"/>
    </xf>
    <xf numFmtId="9" fontId="0" fillId="2" borderId="26" xfId="0" applyNumberFormat="1" applyFill="1" applyBorder="1"/>
    <xf numFmtId="0" fontId="0" fillId="0" borderId="28" xfId="0" applyBorder="1"/>
    <xf numFmtId="0" fontId="0" fillId="0" borderId="29" xfId="0" applyBorder="1"/>
    <xf numFmtId="0" fontId="0" fillId="0" borderId="30" xfId="0" applyBorder="1"/>
    <xf numFmtId="0" fontId="0" fillId="2" borderId="25" xfId="0" applyFill="1" applyBorder="1"/>
    <xf numFmtId="0" fontId="0" fillId="2" borderId="26" xfId="0" applyFill="1" applyBorder="1"/>
    <xf numFmtId="0" fontId="0" fillId="2" borderId="27" xfId="0" applyFill="1" applyBorder="1"/>
    <xf numFmtId="10" fontId="0" fillId="2" borderId="25" xfId="0" applyNumberFormat="1" applyFill="1" applyBorder="1"/>
    <xf numFmtId="10" fontId="0" fillId="0" borderId="27" xfId="0" applyNumberFormat="1" applyBorder="1"/>
    <xf numFmtId="0" fontId="0" fillId="0" borderId="2" xfId="0" applyBorder="1"/>
    <xf numFmtId="9" fontId="0" fillId="0" borderId="26" xfId="2" applyFont="1" applyBorder="1"/>
    <xf numFmtId="37" fontId="0" fillId="0" borderId="25" xfId="0" applyNumberFormat="1" applyBorder="1"/>
    <xf numFmtId="37" fontId="0" fillId="0" borderId="26" xfId="0" applyNumberFormat="1" applyBorder="1"/>
    <xf numFmtId="37" fontId="0" fillId="0" borderId="27" xfId="0" applyNumberFormat="1" applyBorder="1"/>
    <xf numFmtId="10" fontId="0" fillId="0" borderId="25" xfId="2" applyNumberFormat="1" applyFont="1" applyBorder="1"/>
    <xf numFmtId="10" fontId="0" fillId="0" borderId="27" xfId="2" applyNumberFormat="1" applyFont="1" applyBorder="1"/>
    <xf numFmtId="42" fontId="0" fillId="0" borderId="11" xfId="0" applyNumberFormat="1" applyBorder="1"/>
    <xf numFmtId="42" fontId="0" fillId="0" borderId="12" xfId="1" applyNumberFormat="1" applyFont="1" applyBorder="1"/>
    <xf numFmtId="42" fontId="0" fillId="0" borderId="6" xfId="1" applyNumberFormat="1" applyFont="1" applyBorder="1"/>
    <xf numFmtId="42" fontId="0" fillId="0" borderId="7" xfId="1" applyNumberFormat="1" applyFont="1" applyBorder="1"/>
    <xf numFmtId="42" fontId="0" fillId="0" borderId="8" xfId="1" applyNumberFormat="1" applyFont="1" applyBorder="1"/>
    <xf numFmtId="42" fontId="0" fillId="0" borderId="10" xfId="1" applyNumberFormat="1" applyFont="1" applyBorder="1"/>
    <xf numFmtId="164" fontId="0" fillId="0" borderId="17" xfId="1" applyNumberFormat="1" applyFont="1" applyBorder="1"/>
    <xf numFmtId="164" fontId="0" fillId="0" borderId="21" xfId="1" applyNumberFormat="1" applyFont="1" applyBorder="1"/>
    <xf numFmtId="164" fontId="0" fillId="0" borderId="18" xfId="1" applyNumberFormat="1" applyFont="1" applyBorder="1"/>
    <xf numFmtId="164" fontId="0" fillId="0" borderId="22" xfId="1" applyNumberFormat="1" applyFont="1" applyBorder="1"/>
    <xf numFmtId="164" fontId="0" fillId="0" borderId="19" xfId="1" applyNumberFormat="1" applyFont="1" applyBorder="1"/>
    <xf numFmtId="164" fontId="0" fillId="0" borderId="23" xfId="1" applyNumberFormat="1" applyFont="1" applyBorder="1"/>
    <xf numFmtId="164" fontId="0" fillId="0" borderId="12" xfId="1" applyNumberFormat="1" applyFont="1" applyBorder="1"/>
    <xf numFmtId="164" fontId="0" fillId="0" borderId="7" xfId="1" applyNumberFormat="1" applyFont="1" applyBorder="1"/>
    <xf numFmtId="164" fontId="0" fillId="0" borderId="10" xfId="1" applyNumberFormat="1" applyFont="1" applyBorder="1"/>
    <xf numFmtId="164" fontId="0" fillId="2" borderId="25" xfId="1" applyNumberFormat="1" applyFont="1" applyFill="1" applyBorder="1"/>
    <xf numFmtId="164" fontId="0" fillId="2" borderId="26" xfId="1" applyNumberFormat="1" applyFont="1" applyFill="1" applyBorder="1"/>
    <xf numFmtId="164" fontId="0" fillId="0" borderId="31" xfId="1" applyNumberFormat="1" applyFont="1" applyBorder="1"/>
    <xf numFmtId="164" fontId="0" fillId="0" borderId="0" xfId="0" applyNumberFormat="1"/>
    <xf numFmtId="164" fontId="0" fillId="0" borderId="25" xfId="1" applyNumberFormat="1" applyFont="1" applyBorder="1"/>
    <xf numFmtId="164" fontId="0" fillId="0" borderId="27" xfId="0" applyNumberFormat="1" applyBorder="1"/>
    <xf numFmtId="164" fontId="0" fillId="0" borderId="27" xfId="1" applyNumberFormat="1" applyFont="1" applyBorder="1"/>
    <xf numFmtId="164" fontId="0" fillId="0" borderId="25" xfId="0" applyNumberFormat="1" applyBorder="1"/>
    <xf numFmtId="164" fontId="0" fillId="0" borderId="26" xfId="0" applyNumberFormat="1" applyBorder="1"/>
    <xf numFmtId="164" fontId="0" fillId="0" borderId="31" xfId="0" applyNumberFormat="1" applyBorder="1"/>
    <xf numFmtId="10" fontId="0" fillId="0" borderId="11" xfId="0" applyNumberFormat="1" applyFill="1" applyBorder="1"/>
    <xf numFmtId="10" fontId="0" fillId="0" borderId="6" xfId="0" applyNumberFormat="1" applyFill="1" applyBorder="1"/>
    <xf numFmtId="10" fontId="0" fillId="0" borderId="8" xfId="0" applyNumberFormat="1" applyFill="1" applyBorder="1"/>
    <xf numFmtId="0" fontId="0" fillId="0" borderId="6" xfId="0" applyBorder="1" applyAlignment="1">
      <alignment horizontal="left"/>
    </xf>
    <xf numFmtId="0" fontId="0" fillId="0" borderId="1" xfId="0" applyBorder="1" applyAlignment="1">
      <alignment horizontal="left"/>
    </xf>
    <xf numFmtId="0" fontId="0" fillId="0" borderId="7"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0" xfId="0" applyAlignment="1">
      <alignment horizontal="left"/>
    </xf>
    <xf numFmtId="0" fontId="0" fillId="0" borderId="0" xfId="0" applyAlignment="1">
      <alignment horizontal="left" vertical="top" wrapText="1"/>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9"/>
  <sheetViews>
    <sheetView tabSelected="1" zoomScaleNormal="100" workbookViewId="0">
      <selection activeCell="C1" sqref="C1"/>
    </sheetView>
  </sheetViews>
  <sheetFormatPr defaultRowHeight="15" x14ac:dyDescent="0.25"/>
  <cols>
    <col min="1" max="1" width="28.28515625" bestFit="1" customWidth="1"/>
    <col min="2" max="2" width="12.5703125" bestFit="1" customWidth="1"/>
    <col min="7" max="7" width="15" bestFit="1" customWidth="1"/>
    <col min="8" max="8" width="15.42578125" customWidth="1"/>
    <col min="9" max="9" width="12.85546875" customWidth="1"/>
    <col min="10" max="10" width="14.42578125" customWidth="1"/>
    <col min="11" max="11" width="12.5703125" bestFit="1" customWidth="1"/>
    <col min="12" max="12" width="14.28515625" bestFit="1" customWidth="1"/>
  </cols>
  <sheetData>
    <row r="1" spans="1:13" ht="105.75" thickBot="1" x14ac:dyDescent="0.3">
      <c r="B1" s="13" t="s">
        <v>20</v>
      </c>
      <c r="E1" s="6" t="s">
        <v>6</v>
      </c>
      <c r="F1" s="7" t="s">
        <v>7</v>
      </c>
      <c r="G1" s="6" t="s">
        <v>15</v>
      </c>
      <c r="H1" s="7" t="s">
        <v>14</v>
      </c>
      <c r="I1" s="8" t="s">
        <v>11</v>
      </c>
      <c r="J1" s="12" t="s">
        <v>16</v>
      </c>
      <c r="K1" s="6" t="s">
        <v>12</v>
      </c>
      <c r="L1" s="7" t="s">
        <v>13</v>
      </c>
      <c r="M1" s="1"/>
    </row>
    <row r="2" spans="1:13" x14ac:dyDescent="0.25">
      <c r="A2" s="15" t="s">
        <v>17</v>
      </c>
      <c r="B2" s="45">
        <v>140000</v>
      </c>
      <c r="E2" s="5">
        <f>B7</f>
        <v>2014</v>
      </c>
      <c r="F2" s="9">
        <f>B8</f>
        <v>50</v>
      </c>
      <c r="G2" s="30">
        <f>B15</f>
        <v>72900.804062732626</v>
      </c>
      <c r="H2" s="31">
        <f>B2</f>
        <v>140000</v>
      </c>
      <c r="I2" s="36">
        <f t="shared" ref="I2:I46" si="0">IF(F2&lt;=B$10,IF(F2&gt;($B$9-1),$B$5,0),0)</f>
        <v>0</v>
      </c>
      <c r="J2" s="37">
        <f t="shared" ref="J2:J47" si="1">I2/(1+$B$12)^(F2-F$2)</f>
        <v>0</v>
      </c>
      <c r="K2" s="55">
        <v>7.0000000000000007E-2</v>
      </c>
      <c r="L2" s="42">
        <f>B2</f>
        <v>140000</v>
      </c>
    </row>
    <row r="3" spans="1:13" x14ac:dyDescent="0.25">
      <c r="A3" s="16" t="s">
        <v>18</v>
      </c>
      <c r="B3" s="46">
        <v>20000</v>
      </c>
      <c r="E3" s="3">
        <f>E2+1</f>
        <v>2015</v>
      </c>
      <c r="F3" s="10">
        <f t="shared" ref="F3:F32" si="2">F2+1</f>
        <v>51</v>
      </c>
      <c r="G3" s="32">
        <f t="shared" ref="G3:G64" si="3">IF(F3&lt;B$10,G2*(1+$B$12)-I3,0)</f>
        <v>78003.860347123918</v>
      </c>
      <c r="H3" s="33">
        <f t="shared" ref="H3:H64" si="4">IF(F3&lt;B$10,H2*(1+$B$12)-I2,H2)</f>
        <v>149800</v>
      </c>
      <c r="I3" s="38">
        <f t="shared" si="0"/>
        <v>0</v>
      </c>
      <c r="J3" s="39">
        <f t="shared" si="1"/>
        <v>0</v>
      </c>
      <c r="K3" s="56">
        <v>7.0000000000000007E-2</v>
      </c>
      <c r="L3" s="43">
        <f t="shared" ref="L3:L64" si="5">IF(L2*(1+K2)-I2&gt;0,L2*(1+K2)-I2,0)</f>
        <v>149800</v>
      </c>
    </row>
    <row r="4" spans="1:13" x14ac:dyDescent="0.25">
      <c r="A4" s="16" t="s">
        <v>19</v>
      </c>
      <c r="B4" s="14">
        <v>0.25</v>
      </c>
      <c r="E4" s="3">
        <f t="shared" ref="E4:E32" si="6">E3+1</f>
        <v>2016</v>
      </c>
      <c r="F4" s="10">
        <f t="shared" si="2"/>
        <v>52</v>
      </c>
      <c r="G4" s="32">
        <f t="shared" si="3"/>
        <v>83464.130571422604</v>
      </c>
      <c r="H4" s="33">
        <f t="shared" si="4"/>
        <v>160286</v>
      </c>
      <c r="I4" s="38">
        <f t="shared" si="0"/>
        <v>0</v>
      </c>
      <c r="J4" s="39">
        <f t="shared" si="1"/>
        <v>0</v>
      </c>
      <c r="K4" s="56">
        <v>7.0000000000000007E-2</v>
      </c>
      <c r="L4" s="43">
        <f t="shared" si="5"/>
        <v>160286</v>
      </c>
    </row>
    <row r="5" spans="1:13" ht="15.75" thickBot="1" x14ac:dyDescent="0.3">
      <c r="A5" s="17" t="s">
        <v>8</v>
      </c>
      <c r="B5" s="51">
        <f>B3*(1-B4)</f>
        <v>15000</v>
      </c>
      <c r="E5" s="3">
        <f t="shared" si="6"/>
        <v>2017</v>
      </c>
      <c r="F5" s="10">
        <f t="shared" si="2"/>
        <v>53</v>
      </c>
      <c r="G5" s="32">
        <f t="shared" si="3"/>
        <v>89306.619711422187</v>
      </c>
      <c r="H5" s="33">
        <f t="shared" si="4"/>
        <v>171506.02000000002</v>
      </c>
      <c r="I5" s="38">
        <f t="shared" si="0"/>
        <v>0</v>
      </c>
      <c r="J5" s="39">
        <f t="shared" si="1"/>
        <v>0</v>
      </c>
      <c r="K5" s="56">
        <v>7.0000000000000007E-2</v>
      </c>
      <c r="L5" s="43">
        <f t="shared" si="5"/>
        <v>171506.02000000002</v>
      </c>
    </row>
    <row r="6" spans="1:13" ht="15.75" thickBot="1" x14ac:dyDescent="0.3">
      <c r="E6" s="3">
        <f t="shared" si="6"/>
        <v>2018</v>
      </c>
      <c r="F6" s="10">
        <f t="shared" si="2"/>
        <v>54</v>
      </c>
      <c r="G6" s="32">
        <f t="shared" si="3"/>
        <v>95558.08309122175</v>
      </c>
      <c r="H6" s="33">
        <f t="shared" si="4"/>
        <v>183511.44140000004</v>
      </c>
      <c r="I6" s="38">
        <f t="shared" si="0"/>
        <v>0</v>
      </c>
      <c r="J6" s="39">
        <f t="shared" si="1"/>
        <v>0</v>
      </c>
      <c r="K6" s="56">
        <v>7.0000000000000007E-2</v>
      </c>
      <c r="L6" s="43">
        <f t="shared" si="5"/>
        <v>183511.44140000004</v>
      </c>
    </row>
    <row r="7" spans="1:13" x14ac:dyDescent="0.25">
      <c r="A7" s="15" t="s">
        <v>5</v>
      </c>
      <c r="B7" s="18">
        <v>2014</v>
      </c>
      <c r="E7" s="3">
        <f t="shared" si="6"/>
        <v>2019</v>
      </c>
      <c r="F7" s="10">
        <f t="shared" si="2"/>
        <v>55</v>
      </c>
      <c r="G7" s="32">
        <f t="shared" si="3"/>
        <v>102247.14890760728</v>
      </c>
      <c r="H7" s="33">
        <f t="shared" si="4"/>
        <v>196357.24229800006</v>
      </c>
      <c r="I7" s="38">
        <f t="shared" si="0"/>
        <v>0</v>
      </c>
      <c r="J7" s="39">
        <f t="shared" si="1"/>
        <v>0</v>
      </c>
      <c r="K7" s="56">
        <v>7.0000000000000007E-2</v>
      </c>
      <c r="L7" s="43">
        <f t="shared" si="5"/>
        <v>196357.24229800006</v>
      </c>
    </row>
    <row r="8" spans="1:13" x14ac:dyDescent="0.25">
      <c r="A8" s="16" t="s">
        <v>0</v>
      </c>
      <c r="B8" s="19">
        <v>50</v>
      </c>
      <c r="E8" s="3">
        <f t="shared" si="6"/>
        <v>2020</v>
      </c>
      <c r="F8" s="10">
        <f t="shared" si="2"/>
        <v>56</v>
      </c>
      <c r="G8" s="32">
        <f t="shared" si="3"/>
        <v>109404.4493311398</v>
      </c>
      <c r="H8" s="33">
        <f t="shared" si="4"/>
        <v>210102.24925886007</v>
      </c>
      <c r="I8" s="38">
        <f t="shared" si="0"/>
        <v>0</v>
      </c>
      <c r="J8" s="39">
        <f t="shared" si="1"/>
        <v>0</v>
      </c>
      <c r="K8" s="56">
        <v>7.0000000000000007E-2</v>
      </c>
      <c r="L8" s="43">
        <f t="shared" si="5"/>
        <v>210102.24925886007</v>
      </c>
    </row>
    <row r="9" spans="1:13" x14ac:dyDescent="0.25">
      <c r="A9" s="16" t="s">
        <v>1</v>
      </c>
      <c r="B9" s="19">
        <v>65</v>
      </c>
      <c r="E9" s="3">
        <f t="shared" si="6"/>
        <v>2021</v>
      </c>
      <c r="F9" s="10">
        <f t="shared" si="2"/>
        <v>57</v>
      </c>
      <c r="G9" s="32">
        <f t="shared" si="3"/>
        <v>117062.76078431959</v>
      </c>
      <c r="H9" s="33">
        <f t="shared" si="4"/>
        <v>224809.40670698028</v>
      </c>
      <c r="I9" s="38">
        <f t="shared" si="0"/>
        <v>0</v>
      </c>
      <c r="J9" s="39">
        <f t="shared" si="1"/>
        <v>0</v>
      </c>
      <c r="K9" s="56">
        <v>7.0000000000000007E-2</v>
      </c>
      <c r="L9" s="43">
        <f t="shared" si="5"/>
        <v>224809.40670698028</v>
      </c>
    </row>
    <row r="10" spans="1:13" ht="15.75" thickBot="1" x14ac:dyDescent="0.3">
      <c r="A10" s="17" t="s">
        <v>2</v>
      </c>
      <c r="B10" s="20">
        <v>95</v>
      </c>
      <c r="E10" s="3">
        <f t="shared" si="6"/>
        <v>2022</v>
      </c>
      <c r="F10" s="10">
        <f t="shared" si="2"/>
        <v>58</v>
      </c>
      <c r="G10" s="32">
        <f t="shared" si="3"/>
        <v>125257.15403922196</v>
      </c>
      <c r="H10" s="33">
        <f t="shared" si="4"/>
        <v>240546.06517646892</v>
      </c>
      <c r="I10" s="38">
        <f t="shared" si="0"/>
        <v>0</v>
      </c>
      <c r="J10" s="39">
        <f t="shared" si="1"/>
        <v>0</v>
      </c>
      <c r="K10" s="56">
        <v>7.0000000000000007E-2</v>
      </c>
      <c r="L10" s="43">
        <f t="shared" si="5"/>
        <v>240546.06517646892</v>
      </c>
    </row>
    <row r="11" spans="1:13" ht="15.75" thickBot="1" x14ac:dyDescent="0.3">
      <c r="E11" s="3">
        <f t="shared" si="6"/>
        <v>2023</v>
      </c>
      <c r="F11" s="10">
        <f t="shared" si="2"/>
        <v>59</v>
      </c>
      <c r="G11" s="32">
        <f t="shared" si="3"/>
        <v>134025.1548219675</v>
      </c>
      <c r="H11" s="33">
        <f t="shared" si="4"/>
        <v>257384.28973882177</v>
      </c>
      <c r="I11" s="38">
        <f t="shared" si="0"/>
        <v>0</v>
      </c>
      <c r="J11" s="39">
        <f t="shared" si="1"/>
        <v>0</v>
      </c>
      <c r="K11" s="56">
        <v>7.0000000000000007E-2</v>
      </c>
      <c r="L11" s="43">
        <f t="shared" si="5"/>
        <v>257384.28973882177</v>
      </c>
    </row>
    <row r="12" spans="1:13" x14ac:dyDescent="0.25">
      <c r="A12" s="15" t="s">
        <v>3</v>
      </c>
      <c r="B12" s="21">
        <v>7.0000000000000007E-2</v>
      </c>
      <c r="E12" s="3">
        <f t="shared" si="6"/>
        <v>2024</v>
      </c>
      <c r="F12" s="10">
        <f t="shared" si="2"/>
        <v>60</v>
      </c>
      <c r="G12" s="32">
        <f t="shared" si="3"/>
        <v>143406.91565950523</v>
      </c>
      <c r="H12" s="33">
        <f t="shared" si="4"/>
        <v>275401.19002053933</v>
      </c>
      <c r="I12" s="38">
        <f t="shared" si="0"/>
        <v>0</v>
      </c>
      <c r="J12" s="39">
        <f t="shared" si="1"/>
        <v>0</v>
      </c>
      <c r="K12" s="56">
        <v>7.0000000000000007E-2</v>
      </c>
      <c r="L12" s="43">
        <f t="shared" si="5"/>
        <v>275401.19002053933</v>
      </c>
    </row>
    <row r="13" spans="1:13" ht="15.75" thickBot="1" x14ac:dyDescent="0.3">
      <c r="A13" s="17" t="s">
        <v>4</v>
      </c>
      <c r="B13" s="22">
        <v>0.04</v>
      </c>
      <c r="E13" s="3">
        <f t="shared" si="6"/>
        <v>2025</v>
      </c>
      <c r="F13" s="10">
        <f t="shared" si="2"/>
        <v>61</v>
      </c>
      <c r="G13" s="32">
        <f t="shared" si="3"/>
        <v>153445.3997556706</v>
      </c>
      <c r="H13" s="33">
        <f t="shared" si="4"/>
        <v>294679.27332197712</v>
      </c>
      <c r="I13" s="38">
        <f t="shared" si="0"/>
        <v>0</v>
      </c>
      <c r="J13" s="39">
        <f t="shared" si="1"/>
        <v>0</v>
      </c>
      <c r="K13" s="56">
        <v>7.0000000000000007E-2</v>
      </c>
      <c r="L13" s="43">
        <f t="shared" si="5"/>
        <v>294679.27332197712</v>
      </c>
    </row>
    <row r="14" spans="1:13" ht="15.75" thickBot="1" x14ac:dyDescent="0.3">
      <c r="E14" s="3">
        <f t="shared" si="6"/>
        <v>2026</v>
      </c>
      <c r="F14" s="10">
        <f t="shared" si="2"/>
        <v>62</v>
      </c>
      <c r="G14" s="32">
        <f t="shared" si="3"/>
        <v>164186.57773856755</v>
      </c>
      <c r="H14" s="33">
        <f t="shared" si="4"/>
        <v>315306.82245451555</v>
      </c>
      <c r="I14" s="38">
        <f t="shared" si="0"/>
        <v>0</v>
      </c>
      <c r="J14" s="39">
        <f t="shared" si="1"/>
        <v>0</v>
      </c>
      <c r="K14" s="56">
        <v>7.0000000000000007E-2</v>
      </c>
      <c r="L14" s="43">
        <f t="shared" si="5"/>
        <v>315306.82245451555</v>
      </c>
    </row>
    <row r="15" spans="1:13" ht="15.75" thickBot="1" x14ac:dyDescent="0.3">
      <c r="A15" s="23" t="s">
        <v>9</v>
      </c>
      <c r="B15" s="47">
        <f>SUM(J2:J65)</f>
        <v>72900.804062732626</v>
      </c>
      <c r="E15" s="3">
        <f t="shared" si="6"/>
        <v>2027</v>
      </c>
      <c r="F15" s="10">
        <f t="shared" si="2"/>
        <v>63</v>
      </c>
      <c r="G15" s="32">
        <f t="shared" si="3"/>
        <v>175679.6381802673</v>
      </c>
      <c r="H15" s="33">
        <f t="shared" si="4"/>
        <v>337378.30002633168</v>
      </c>
      <c r="I15" s="38">
        <f t="shared" si="0"/>
        <v>0</v>
      </c>
      <c r="J15" s="39">
        <f t="shared" si="1"/>
        <v>0</v>
      </c>
      <c r="K15" s="56">
        <v>7.0000000000000007E-2</v>
      </c>
      <c r="L15" s="43">
        <f t="shared" si="5"/>
        <v>337378.30002633168</v>
      </c>
    </row>
    <row r="16" spans="1:13" ht="15.75" thickBot="1" x14ac:dyDescent="0.3">
      <c r="B16" s="48"/>
      <c r="E16" s="3">
        <f t="shared" si="6"/>
        <v>2028</v>
      </c>
      <c r="F16" s="10">
        <f t="shared" si="2"/>
        <v>64</v>
      </c>
      <c r="G16" s="32">
        <f t="shared" si="3"/>
        <v>187977.21285288603</v>
      </c>
      <c r="H16" s="33">
        <f t="shared" si="4"/>
        <v>360994.78102817491</v>
      </c>
      <c r="I16" s="38">
        <f t="shared" si="0"/>
        <v>0</v>
      </c>
      <c r="J16" s="39">
        <f t="shared" si="1"/>
        <v>0</v>
      </c>
      <c r="K16" s="56">
        <v>7.0000000000000007E-2</v>
      </c>
      <c r="L16" s="43">
        <f t="shared" si="5"/>
        <v>360994.78102817491</v>
      </c>
    </row>
    <row r="17" spans="1:12" x14ac:dyDescent="0.25">
      <c r="A17" s="15" t="s">
        <v>21</v>
      </c>
      <c r="B17" s="49">
        <f>VLOOKUP(65,$F$2:$H$65,3)</f>
        <v>386264.41570014716</v>
      </c>
      <c r="E17" s="3">
        <f t="shared" si="6"/>
        <v>2029</v>
      </c>
      <c r="F17" s="10">
        <f t="shared" si="2"/>
        <v>65</v>
      </c>
      <c r="G17" s="32">
        <f t="shared" si="3"/>
        <v>186135.61775258806</v>
      </c>
      <c r="H17" s="33">
        <f t="shared" si="4"/>
        <v>386264.41570014716</v>
      </c>
      <c r="I17" s="38">
        <f t="shared" si="0"/>
        <v>15000</v>
      </c>
      <c r="J17" s="39">
        <f t="shared" si="1"/>
        <v>5436.6902946353948</v>
      </c>
      <c r="K17" s="56">
        <v>-0.3</v>
      </c>
      <c r="L17" s="43">
        <f t="shared" si="5"/>
        <v>386264.41570014716</v>
      </c>
    </row>
    <row r="18" spans="1:12" ht="15.75" thickBot="1" x14ac:dyDescent="0.3">
      <c r="A18" s="17" t="s">
        <v>10</v>
      </c>
      <c r="B18" s="50">
        <f>B13*B17</f>
        <v>15450.576628005887</v>
      </c>
      <c r="E18" s="3">
        <f t="shared" si="6"/>
        <v>2030</v>
      </c>
      <c r="F18" s="10">
        <f t="shared" si="2"/>
        <v>66</v>
      </c>
      <c r="G18" s="32">
        <f t="shared" si="3"/>
        <v>184165.11099526923</v>
      </c>
      <c r="H18" s="33">
        <f t="shared" si="4"/>
        <v>398302.92479915748</v>
      </c>
      <c r="I18" s="38">
        <f t="shared" si="0"/>
        <v>15000</v>
      </c>
      <c r="J18" s="39">
        <f t="shared" si="1"/>
        <v>5081.0189669489682</v>
      </c>
      <c r="K18" s="56">
        <v>-0.3</v>
      </c>
      <c r="L18" s="43">
        <f t="shared" si="5"/>
        <v>255385.09099010302</v>
      </c>
    </row>
    <row r="19" spans="1:12" x14ac:dyDescent="0.25">
      <c r="E19" s="3">
        <f t="shared" si="6"/>
        <v>2031</v>
      </c>
      <c r="F19" s="10">
        <f t="shared" si="2"/>
        <v>67</v>
      </c>
      <c r="G19" s="32">
        <f t="shared" si="3"/>
        <v>182056.66876493811</v>
      </c>
      <c r="H19" s="33">
        <f t="shared" si="4"/>
        <v>411184.1295350985</v>
      </c>
      <c r="I19" s="38">
        <f t="shared" si="0"/>
        <v>15000</v>
      </c>
      <c r="J19" s="39">
        <f t="shared" si="1"/>
        <v>4748.6158569616528</v>
      </c>
      <c r="K19" s="56">
        <v>7.0000000000000007E-2</v>
      </c>
      <c r="L19" s="43">
        <f t="shared" si="5"/>
        <v>163769.56369307209</v>
      </c>
    </row>
    <row r="20" spans="1:12" x14ac:dyDescent="0.25">
      <c r="E20" s="3">
        <f t="shared" si="6"/>
        <v>2032</v>
      </c>
      <c r="F20" s="10">
        <f t="shared" si="2"/>
        <v>68</v>
      </c>
      <c r="G20" s="32">
        <f t="shared" si="3"/>
        <v>179800.63557848378</v>
      </c>
      <c r="H20" s="33">
        <f t="shared" si="4"/>
        <v>424967.01860255544</v>
      </c>
      <c r="I20" s="38">
        <f t="shared" si="0"/>
        <v>15000</v>
      </c>
      <c r="J20" s="39">
        <f t="shared" si="1"/>
        <v>4437.9587448239745</v>
      </c>
      <c r="K20" s="56">
        <v>7.0000000000000007E-2</v>
      </c>
      <c r="L20" s="43">
        <f t="shared" si="5"/>
        <v>160233.43315158715</v>
      </c>
    </row>
    <row r="21" spans="1:12" x14ac:dyDescent="0.25">
      <c r="E21" s="3">
        <f t="shared" si="6"/>
        <v>2033</v>
      </c>
      <c r="F21" s="10">
        <f t="shared" si="2"/>
        <v>69</v>
      </c>
      <c r="G21" s="32">
        <f t="shared" si="3"/>
        <v>177386.68006897764</v>
      </c>
      <c r="H21" s="33">
        <f t="shared" si="4"/>
        <v>439714.70990473434</v>
      </c>
      <c r="I21" s="38">
        <f t="shared" si="0"/>
        <v>15000</v>
      </c>
      <c r="J21" s="39">
        <f t="shared" si="1"/>
        <v>4147.6249951625923</v>
      </c>
      <c r="K21" s="56">
        <v>7.0000000000000007E-2</v>
      </c>
      <c r="L21" s="43">
        <f t="shared" si="5"/>
        <v>156449.77347219826</v>
      </c>
    </row>
    <row r="22" spans="1:12" x14ac:dyDescent="0.25">
      <c r="E22" s="3">
        <f t="shared" si="6"/>
        <v>2034</v>
      </c>
      <c r="F22" s="10">
        <f t="shared" si="2"/>
        <v>70</v>
      </c>
      <c r="G22" s="32">
        <f t="shared" si="3"/>
        <v>174803.74767380609</v>
      </c>
      <c r="H22" s="33">
        <f t="shared" si="4"/>
        <v>455494.73959806579</v>
      </c>
      <c r="I22" s="38">
        <f t="shared" si="0"/>
        <v>15000</v>
      </c>
      <c r="J22" s="39">
        <f t="shared" si="1"/>
        <v>3876.2850422080305</v>
      </c>
      <c r="K22" s="56">
        <v>7.0000000000000007E-2</v>
      </c>
      <c r="L22" s="43">
        <f t="shared" si="5"/>
        <v>152401.25761525214</v>
      </c>
    </row>
    <row r="23" spans="1:12" x14ac:dyDescent="0.25">
      <c r="E23" s="3">
        <f t="shared" si="6"/>
        <v>2035</v>
      </c>
      <c r="F23" s="10">
        <f t="shared" si="2"/>
        <v>71</v>
      </c>
      <c r="G23" s="32">
        <f t="shared" si="3"/>
        <v>172040.01001097253</v>
      </c>
      <c r="H23" s="33">
        <f t="shared" si="4"/>
        <v>472379.37136993045</v>
      </c>
      <c r="I23" s="38">
        <f t="shared" si="0"/>
        <v>15000</v>
      </c>
      <c r="J23" s="39">
        <f t="shared" si="1"/>
        <v>3622.6963011290004</v>
      </c>
      <c r="K23" s="56">
        <v>7.0000000000000007E-2</v>
      </c>
      <c r="L23" s="43">
        <f t="shared" si="5"/>
        <v>148069.34564831978</v>
      </c>
    </row>
    <row r="24" spans="1:12" x14ac:dyDescent="0.25">
      <c r="E24" s="3">
        <f t="shared" si="6"/>
        <v>2036</v>
      </c>
      <c r="F24" s="10">
        <f t="shared" si="2"/>
        <v>72</v>
      </c>
      <c r="G24" s="32">
        <f t="shared" si="3"/>
        <v>169082.81071174063</v>
      </c>
      <c r="H24" s="33">
        <f t="shared" si="4"/>
        <v>490445.92736582563</v>
      </c>
      <c r="I24" s="38">
        <f t="shared" si="0"/>
        <v>15000</v>
      </c>
      <c r="J24" s="39">
        <f t="shared" si="1"/>
        <v>3385.6974776906545</v>
      </c>
      <c r="K24" s="56">
        <v>7.0000000000000007E-2</v>
      </c>
      <c r="L24" s="43">
        <f t="shared" si="5"/>
        <v>143434.19984370217</v>
      </c>
    </row>
    <row r="25" spans="1:12" x14ac:dyDescent="0.25">
      <c r="E25" s="3">
        <f t="shared" si="6"/>
        <v>2037</v>
      </c>
      <c r="F25" s="10">
        <f t="shared" si="2"/>
        <v>73</v>
      </c>
      <c r="G25" s="32">
        <f t="shared" si="3"/>
        <v>165918.6074615625</v>
      </c>
      <c r="H25" s="33">
        <f t="shared" si="4"/>
        <v>509777.14228143345</v>
      </c>
      <c r="I25" s="38">
        <f t="shared" si="0"/>
        <v>15000</v>
      </c>
      <c r="J25" s="39">
        <f t="shared" si="1"/>
        <v>3164.2032501781819</v>
      </c>
      <c r="K25" s="56">
        <v>7.0000000000000007E-2</v>
      </c>
      <c r="L25" s="43">
        <f t="shared" si="5"/>
        <v>138474.59383276134</v>
      </c>
    </row>
    <row r="26" spans="1:12" x14ac:dyDescent="0.25">
      <c r="E26" s="3">
        <f t="shared" si="6"/>
        <v>2038</v>
      </c>
      <c r="F26" s="10">
        <f t="shared" si="2"/>
        <v>74</v>
      </c>
      <c r="G26" s="32">
        <f t="shared" si="3"/>
        <v>162532.90998387188</v>
      </c>
      <c r="H26" s="33">
        <f t="shared" si="4"/>
        <v>530461.54224113387</v>
      </c>
      <c r="I26" s="38">
        <f t="shared" si="0"/>
        <v>15000</v>
      </c>
      <c r="J26" s="39">
        <f t="shared" si="1"/>
        <v>2957.1992992319456</v>
      </c>
      <c r="K26" s="56">
        <v>7.0000000000000007E-2</v>
      </c>
      <c r="L26" s="43">
        <f t="shared" si="5"/>
        <v>133167.81540105466</v>
      </c>
    </row>
    <row r="27" spans="1:12" x14ac:dyDescent="0.25">
      <c r="E27" s="3">
        <f t="shared" si="6"/>
        <v>2039</v>
      </c>
      <c r="F27" s="10">
        <f t="shared" si="2"/>
        <v>75</v>
      </c>
      <c r="G27" s="32">
        <f t="shared" si="3"/>
        <v>158910.21368274293</v>
      </c>
      <c r="H27" s="33">
        <f t="shared" si="4"/>
        <v>552593.85019801324</v>
      </c>
      <c r="I27" s="38">
        <f t="shared" si="0"/>
        <v>15000</v>
      </c>
      <c r="J27" s="39">
        <f t="shared" si="1"/>
        <v>2763.7376628335937</v>
      </c>
      <c r="K27" s="56">
        <v>7.0000000000000007E-2</v>
      </c>
      <c r="L27" s="43">
        <f t="shared" si="5"/>
        <v>127489.56247912848</v>
      </c>
    </row>
    <row r="28" spans="1:12" x14ac:dyDescent="0.25">
      <c r="E28" s="3">
        <f t="shared" si="6"/>
        <v>2040</v>
      </c>
      <c r="F28" s="10">
        <f t="shared" si="2"/>
        <v>76</v>
      </c>
      <c r="G28" s="32">
        <f t="shared" si="3"/>
        <v>155033.92864053496</v>
      </c>
      <c r="H28" s="33">
        <f t="shared" si="4"/>
        <v>576275.41971187422</v>
      </c>
      <c r="I28" s="38">
        <f t="shared" si="0"/>
        <v>15000</v>
      </c>
      <c r="J28" s="39">
        <f t="shared" si="1"/>
        <v>2582.9323951715833</v>
      </c>
      <c r="K28" s="56">
        <v>7.0000000000000007E-2</v>
      </c>
      <c r="L28" s="43">
        <f t="shared" si="5"/>
        <v>121413.83185266747</v>
      </c>
    </row>
    <row r="29" spans="1:12" x14ac:dyDescent="0.25">
      <c r="E29" s="3">
        <f t="shared" si="6"/>
        <v>2041</v>
      </c>
      <c r="F29" s="10">
        <f t="shared" si="2"/>
        <v>77</v>
      </c>
      <c r="G29" s="32">
        <f t="shared" si="3"/>
        <v>150886.30364537242</v>
      </c>
      <c r="H29" s="33">
        <f t="shared" si="4"/>
        <v>601614.69909170549</v>
      </c>
      <c r="I29" s="38">
        <f t="shared" si="0"/>
        <v>15000</v>
      </c>
      <c r="J29" s="39">
        <f t="shared" si="1"/>
        <v>2413.9555095061519</v>
      </c>
      <c r="K29" s="56">
        <v>7.0000000000000007E-2</v>
      </c>
      <c r="L29" s="43">
        <f t="shared" si="5"/>
        <v>114912.8000823542</v>
      </c>
    </row>
    <row r="30" spans="1:12" x14ac:dyDescent="0.25">
      <c r="E30" s="3">
        <f t="shared" si="6"/>
        <v>2042</v>
      </c>
      <c r="F30" s="10">
        <f t="shared" si="2"/>
        <v>78</v>
      </c>
      <c r="G30" s="32">
        <f t="shared" si="3"/>
        <v>146448.34490054849</v>
      </c>
      <c r="H30" s="33">
        <f t="shared" si="4"/>
        <v>628727.7280281249</v>
      </c>
      <c r="I30" s="38">
        <f t="shared" si="0"/>
        <v>15000</v>
      </c>
      <c r="J30" s="39">
        <f t="shared" si="1"/>
        <v>2256.0331864543482</v>
      </c>
      <c r="K30" s="56">
        <v>7.0000000000000007E-2</v>
      </c>
      <c r="L30" s="43">
        <f t="shared" si="5"/>
        <v>107956.696088119</v>
      </c>
    </row>
    <row r="31" spans="1:12" x14ac:dyDescent="0.25">
      <c r="E31" s="3">
        <f t="shared" si="6"/>
        <v>2043</v>
      </c>
      <c r="F31" s="10">
        <f t="shared" si="2"/>
        <v>79</v>
      </c>
      <c r="G31" s="32">
        <f t="shared" si="3"/>
        <v>141699.72904358688</v>
      </c>
      <c r="H31" s="33">
        <f t="shared" si="4"/>
        <v>657738.66899009363</v>
      </c>
      <c r="I31" s="38">
        <f t="shared" si="0"/>
        <v>15000</v>
      </c>
      <c r="J31" s="39">
        <f t="shared" si="1"/>
        <v>2108.4422303311662</v>
      </c>
      <c r="K31" s="56">
        <v>7.0000000000000007E-2</v>
      </c>
      <c r="L31" s="43">
        <f t="shared" si="5"/>
        <v>100513.66481428735</v>
      </c>
    </row>
    <row r="32" spans="1:12" x14ac:dyDescent="0.25">
      <c r="E32" s="3">
        <f t="shared" si="6"/>
        <v>2044</v>
      </c>
      <c r="F32" s="10">
        <f t="shared" si="2"/>
        <v>80</v>
      </c>
      <c r="G32" s="32">
        <f t="shared" si="3"/>
        <v>136618.71007663797</v>
      </c>
      <c r="H32" s="33">
        <f t="shared" si="4"/>
        <v>688780.37581940019</v>
      </c>
      <c r="I32" s="38">
        <f t="shared" si="0"/>
        <v>15000</v>
      </c>
      <c r="J32" s="39">
        <f t="shared" si="1"/>
        <v>1970.5067573188471</v>
      </c>
      <c r="K32" s="56">
        <v>7.0000000000000007E-2</v>
      </c>
      <c r="L32" s="43">
        <f t="shared" si="5"/>
        <v>92549.621351287467</v>
      </c>
    </row>
    <row r="33" spans="5:12" x14ac:dyDescent="0.25">
      <c r="E33" s="3">
        <f t="shared" ref="E33:E65" si="7">E32+1</f>
        <v>2045</v>
      </c>
      <c r="F33" s="10">
        <f t="shared" ref="F33:F65" si="8">F32+1</f>
        <v>81</v>
      </c>
      <c r="G33" s="32">
        <f t="shared" si="3"/>
        <v>131182.01978200264</v>
      </c>
      <c r="H33" s="33">
        <f t="shared" si="4"/>
        <v>721995.00212675822</v>
      </c>
      <c r="I33" s="38">
        <f t="shared" si="0"/>
        <v>15000</v>
      </c>
      <c r="J33" s="39">
        <f t="shared" si="1"/>
        <v>1841.5951002979875</v>
      </c>
      <c r="K33" s="56">
        <v>7.0000000000000007E-2</v>
      </c>
      <c r="L33" s="43">
        <f t="shared" si="5"/>
        <v>84028.094845877597</v>
      </c>
    </row>
    <row r="34" spans="5:12" x14ac:dyDescent="0.25">
      <c r="E34" s="3">
        <f t="shared" si="7"/>
        <v>2046</v>
      </c>
      <c r="F34" s="10">
        <f t="shared" si="8"/>
        <v>82</v>
      </c>
      <c r="G34" s="32">
        <f t="shared" si="3"/>
        <v>125364.76116674283</v>
      </c>
      <c r="H34" s="33">
        <f t="shared" si="4"/>
        <v>757534.65227563132</v>
      </c>
      <c r="I34" s="38">
        <f t="shared" si="0"/>
        <v>15000</v>
      </c>
      <c r="J34" s="39">
        <f t="shared" si="1"/>
        <v>1721.1169161663438</v>
      </c>
      <c r="K34" s="56">
        <v>7.0000000000000007E-2</v>
      </c>
      <c r="L34" s="43">
        <f t="shared" si="5"/>
        <v>74910.061485089027</v>
      </c>
    </row>
    <row r="35" spans="5:12" x14ac:dyDescent="0.25">
      <c r="E35" s="3">
        <f t="shared" si="7"/>
        <v>2047</v>
      </c>
      <c r="F35" s="10">
        <f t="shared" si="8"/>
        <v>83</v>
      </c>
      <c r="G35" s="32">
        <f t="shared" si="3"/>
        <v>119140.29444841485</v>
      </c>
      <c r="H35" s="33">
        <f t="shared" si="4"/>
        <v>795562.07793492556</v>
      </c>
      <c r="I35" s="38">
        <f t="shared" si="0"/>
        <v>15000</v>
      </c>
      <c r="J35" s="39">
        <f t="shared" si="1"/>
        <v>1608.520482398452</v>
      </c>
      <c r="K35" s="56">
        <v>7.0000000000000007E-2</v>
      </c>
      <c r="L35" s="43">
        <f t="shared" si="5"/>
        <v>65153.765789045268</v>
      </c>
    </row>
    <row r="36" spans="5:12" x14ac:dyDescent="0.25">
      <c r="E36" s="3">
        <f t="shared" si="7"/>
        <v>2048</v>
      </c>
      <c r="F36" s="10">
        <f t="shared" si="8"/>
        <v>84</v>
      </c>
      <c r="G36" s="32">
        <f t="shared" si="3"/>
        <v>112480.11505980389</v>
      </c>
      <c r="H36" s="33">
        <f t="shared" si="4"/>
        <v>836251.42339037044</v>
      </c>
      <c r="I36" s="38">
        <f t="shared" si="0"/>
        <v>15000</v>
      </c>
      <c r="J36" s="39">
        <f t="shared" si="1"/>
        <v>1503.2901704658432</v>
      </c>
      <c r="K36" s="56">
        <v>7.0000000000000007E-2</v>
      </c>
      <c r="L36" s="43">
        <f t="shared" si="5"/>
        <v>54714.529394278448</v>
      </c>
    </row>
    <row r="37" spans="5:12" x14ac:dyDescent="0.25">
      <c r="E37" s="3">
        <f t="shared" si="7"/>
        <v>2049</v>
      </c>
      <c r="F37" s="10">
        <f t="shared" si="8"/>
        <v>85</v>
      </c>
      <c r="G37" s="32">
        <f t="shared" si="3"/>
        <v>105353.72311399017</v>
      </c>
      <c r="H37" s="33">
        <f t="shared" si="4"/>
        <v>879789.02302769641</v>
      </c>
      <c r="I37" s="38">
        <f t="shared" si="0"/>
        <v>15000</v>
      </c>
      <c r="J37" s="39">
        <f t="shared" si="1"/>
        <v>1404.9440845475169</v>
      </c>
      <c r="K37" s="56">
        <v>7.0000000000000007E-2</v>
      </c>
      <c r="L37" s="43">
        <f t="shared" si="5"/>
        <v>43544.546451877941</v>
      </c>
    </row>
    <row r="38" spans="5:12" x14ac:dyDescent="0.25">
      <c r="E38" s="3">
        <f t="shared" si="7"/>
        <v>2050</v>
      </c>
      <c r="F38" s="10">
        <f t="shared" si="8"/>
        <v>86</v>
      </c>
      <c r="G38" s="32">
        <f t="shared" si="3"/>
        <v>97728.483731969493</v>
      </c>
      <c r="H38" s="33">
        <f t="shared" si="4"/>
        <v>926374.25463963521</v>
      </c>
      <c r="I38" s="38">
        <f t="shared" si="0"/>
        <v>15000</v>
      </c>
      <c r="J38" s="39">
        <f t="shared" si="1"/>
        <v>1313.0318547173056</v>
      </c>
      <c r="K38" s="56">
        <v>7.0000000000000007E-2</v>
      </c>
      <c r="L38" s="43">
        <f t="shared" si="5"/>
        <v>31592.664703509399</v>
      </c>
    </row>
    <row r="39" spans="5:12" x14ac:dyDescent="0.25">
      <c r="E39" s="3">
        <f t="shared" si="7"/>
        <v>2051</v>
      </c>
      <c r="F39" s="10">
        <f t="shared" si="8"/>
        <v>87</v>
      </c>
      <c r="G39" s="32">
        <f t="shared" si="3"/>
        <v>89569.477593207368</v>
      </c>
      <c r="H39" s="33">
        <f t="shared" si="4"/>
        <v>976220.45246440975</v>
      </c>
      <c r="I39" s="38">
        <f t="shared" si="0"/>
        <v>15000</v>
      </c>
      <c r="J39" s="39">
        <f t="shared" si="1"/>
        <v>1227.1325745021545</v>
      </c>
      <c r="K39" s="56">
        <v>0.44</v>
      </c>
      <c r="L39" s="43">
        <f t="shared" si="5"/>
        <v>18804.151232755059</v>
      </c>
    </row>
    <row r="40" spans="5:12" x14ac:dyDescent="0.25">
      <c r="E40" s="3">
        <f t="shared" si="7"/>
        <v>2052</v>
      </c>
      <c r="F40" s="10">
        <f t="shared" si="8"/>
        <v>88</v>
      </c>
      <c r="G40" s="32">
        <f t="shared" si="3"/>
        <v>80839.341024731882</v>
      </c>
      <c r="H40" s="33">
        <f t="shared" si="4"/>
        <v>1029555.8841369185</v>
      </c>
      <c r="I40" s="38">
        <f t="shared" si="0"/>
        <v>15000</v>
      </c>
      <c r="J40" s="39">
        <f t="shared" si="1"/>
        <v>1146.8528733664996</v>
      </c>
      <c r="K40" s="56">
        <v>0.44</v>
      </c>
      <c r="L40" s="43">
        <f t="shared" si="5"/>
        <v>12077.977775167285</v>
      </c>
    </row>
    <row r="41" spans="5:12" x14ac:dyDescent="0.25">
      <c r="E41" s="3">
        <f t="shared" si="7"/>
        <v>2053</v>
      </c>
      <c r="F41" s="10">
        <f t="shared" si="8"/>
        <v>89</v>
      </c>
      <c r="G41" s="32">
        <f t="shared" si="3"/>
        <v>71498.094896463124</v>
      </c>
      <c r="H41" s="33">
        <f t="shared" si="4"/>
        <v>1086624.7960265027</v>
      </c>
      <c r="I41" s="38">
        <f t="shared" si="0"/>
        <v>15000</v>
      </c>
      <c r="J41" s="39">
        <f t="shared" si="1"/>
        <v>1071.8251152957939</v>
      </c>
      <c r="K41" s="56">
        <v>7.0000000000000007E-2</v>
      </c>
      <c r="L41" s="43">
        <f t="shared" si="5"/>
        <v>2392.2879962408879</v>
      </c>
    </row>
    <row r="42" spans="5:12" x14ac:dyDescent="0.25">
      <c r="E42" s="3">
        <f t="shared" si="7"/>
        <v>2054</v>
      </c>
      <c r="F42" s="10">
        <f t="shared" si="8"/>
        <v>90</v>
      </c>
      <c r="G42" s="32">
        <f t="shared" si="3"/>
        <v>61502.961539215554</v>
      </c>
      <c r="H42" s="33">
        <f t="shared" si="4"/>
        <v>1147688.5317483579</v>
      </c>
      <c r="I42" s="38">
        <f t="shared" si="0"/>
        <v>15000</v>
      </c>
      <c r="J42" s="39">
        <f t="shared" si="1"/>
        <v>1001.7057152297141</v>
      </c>
      <c r="K42" s="56">
        <v>7.0000000000000007E-2</v>
      </c>
      <c r="L42" s="43">
        <f t="shared" si="5"/>
        <v>0</v>
      </c>
    </row>
    <row r="43" spans="5:12" x14ac:dyDescent="0.25">
      <c r="E43" s="3">
        <f t="shared" si="7"/>
        <v>2055</v>
      </c>
      <c r="F43" s="10">
        <f t="shared" si="8"/>
        <v>91</v>
      </c>
      <c r="G43" s="32">
        <f t="shared" si="3"/>
        <v>50808.168846960645</v>
      </c>
      <c r="H43" s="33">
        <f t="shared" si="4"/>
        <v>1213026.728970743</v>
      </c>
      <c r="I43" s="38">
        <f t="shared" si="0"/>
        <v>15000</v>
      </c>
      <c r="J43" s="39">
        <f t="shared" si="1"/>
        <v>936.17356563524675</v>
      </c>
      <c r="K43" s="56">
        <v>7.0000000000000007E-2</v>
      </c>
      <c r="L43" s="43">
        <f t="shared" si="5"/>
        <v>0</v>
      </c>
    </row>
    <row r="44" spans="5:12" x14ac:dyDescent="0.25">
      <c r="E44" s="3">
        <f t="shared" si="7"/>
        <v>2056</v>
      </c>
      <c r="F44" s="10">
        <f t="shared" si="8"/>
        <v>92</v>
      </c>
      <c r="G44" s="32">
        <f t="shared" si="3"/>
        <v>39364.740666247897</v>
      </c>
      <c r="H44" s="33">
        <f t="shared" si="4"/>
        <v>1282938.5999986951</v>
      </c>
      <c r="I44" s="38">
        <f t="shared" si="0"/>
        <v>15000</v>
      </c>
      <c r="J44" s="39">
        <f t="shared" si="1"/>
        <v>874.92856601424933</v>
      </c>
      <c r="K44" s="56">
        <v>7.0000000000000007E-2</v>
      </c>
      <c r="L44" s="43">
        <f t="shared" si="5"/>
        <v>0</v>
      </c>
    </row>
    <row r="45" spans="5:12" x14ac:dyDescent="0.25">
      <c r="E45" s="3">
        <f t="shared" si="7"/>
        <v>2057</v>
      </c>
      <c r="F45" s="10">
        <f t="shared" si="8"/>
        <v>93</v>
      </c>
      <c r="G45" s="32">
        <f t="shared" si="3"/>
        <v>27120.272512885254</v>
      </c>
      <c r="H45" s="33">
        <f t="shared" si="4"/>
        <v>1357744.3019986039</v>
      </c>
      <c r="I45" s="38">
        <f t="shared" si="0"/>
        <v>15000</v>
      </c>
      <c r="J45" s="39">
        <f t="shared" si="1"/>
        <v>817.69024861144783</v>
      </c>
      <c r="K45" s="56">
        <v>7.0000000000000007E-2</v>
      </c>
      <c r="L45" s="43">
        <f t="shared" si="5"/>
        <v>0</v>
      </c>
    </row>
    <row r="46" spans="5:12" x14ac:dyDescent="0.25">
      <c r="E46" s="3">
        <f t="shared" si="7"/>
        <v>2058</v>
      </c>
      <c r="F46" s="10">
        <f t="shared" si="8"/>
        <v>94</v>
      </c>
      <c r="G46" s="32">
        <f t="shared" si="3"/>
        <v>14018.691588787224</v>
      </c>
      <c r="H46" s="33">
        <f t="shared" si="4"/>
        <v>1437786.4031385062</v>
      </c>
      <c r="I46" s="38">
        <f t="shared" si="0"/>
        <v>15000</v>
      </c>
      <c r="J46" s="39">
        <f t="shared" si="1"/>
        <v>764.19649402939069</v>
      </c>
      <c r="K46" s="56">
        <v>7.0000000000000007E-2</v>
      </c>
      <c r="L46" s="43">
        <f t="shared" si="5"/>
        <v>0</v>
      </c>
    </row>
    <row r="47" spans="5:12" x14ac:dyDescent="0.25">
      <c r="E47" s="3">
        <f t="shared" si="7"/>
        <v>2059</v>
      </c>
      <c r="F47" s="10">
        <f t="shared" si="8"/>
        <v>95</v>
      </c>
      <c r="G47" s="32">
        <f t="shared" si="3"/>
        <v>0</v>
      </c>
      <c r="H47" s="33">
        <f t="shared" si="4"/>
        <v>1437786.4031385062</v>
      </c>
      <c r="I47" s="38">
        <f>IF(F47&lt;=B$10,IF(F47&gt;($B$9-1),$B$5,0),0)</f>
        <v>15000</v>
      </c>
      <c r="J47" s="39">
        <f t="shared" si="1"/>
        <v>714.20233086858934</v>
      </c>
      <c r="K47" s="56">
        <v>7.0000000000000007E-2</v>
      </c>
      <c r="L47" s="43">
        <f t="shared" si="5"/>
        <v>0</v>
      </c>
    </row>
    <row r="48" spans="5:12" x14ac:dyDescent="0.25">
      <c r="E48" s="3">
        <f t="shared" si="7"/>
        <v>2060</v>
      </c>
      <c r="F48" s="10">
        <f t="shared" si="8"/>
        <v>96</v>
      </c>
      <c r="G48" s="32">
        <f t="shared" si="3"/>
        <v>0</v>
      </c>
      <c r="H48" s="33">
        <f t="shared" si="4"/>
        <v>1437786.4031385062</v>
      </c>
      <c r="I48" s="38">
        <f t="shared" ref="I48:I65" si="9">IF(F48&lt;=B$10,IF(F48&gt;($B$9-1),$B$5,0),0)</f>
        <v>0</v>
      </c>
      <c r="J48" s="39">
        <f t="shared" ref="J48:J65" si="10">I48/(1+$B$12)^(F48-F$2)</f>
        <v>0</v>
      </c>
      <c r="K48" s="56">
        <v>7.0000000000000007E-2</v>
      </c>
      <c r="L48" s="43">
        <f t="shared" si="5"/>
        <v>0</v>
      </c>
    </row>
    <row r="49" spans="5:12" x14ac:dyDescent="0.25">
      <c r="E49" s="3">
        <f t="shared" si="7"/>
        <v>2061</v>
      </c>
      <c r="F49" s="10">
        <f t="shared" si="8"/>
        <v>97</v>
      </c>
      <c r="G49" s="32">
        <f t="shared" si="3"/>
        <v>0</v>
      </c>
      <c r="H49" s="33">
        <f t="shared" si="4"/>
        <v>1437786.4031385062</v>
      </c>
      <c r="I49" s="38">
        <f t="shared" si="9"/>
        <v>0</v>
      </c>
      <c r="J49" s="39">
        <f t="shared" si="10"/>
        <v>0</v>
      </c>
      <c r="K49" s="56">
        <v>7.0000000000000007E-2</v>
      </c>
      <c r="L49" s="43">
        <f t="shared" si="5"/>
        <v>0</v>
      </c>
    </row>
    <row r="50" spans="5:12" x14ac:dyDescent="0.25">
      <c r="E50" s="3">
        <f t="shared" si="7"/>
        <v>2062</v>
      </c>
      <c r="F50" s="10">
        <f t="shared" si="8"/>
        <v>98</v>
      </c>
      <c r="G50" s="32">
        <f t="shared" si="3"/>
        <v>0</v>
      </c>
      <c r="H50" s="33">
        <f t="shared" si="4"/>
        <v>1437786.4031385062</v>
      </c>
      <c r="I50" s="38">
        <f t="shared" si="9"/>
        <v>0</v>
      </c>
      <c r="J50" s="39">
        <f t="shared" si="10"/>
        <v>0</v>
      </c>
      <c r="K50" s="56">
        <v>7.0000000000000007E-2</v>
      </c>
      <c r="L50" s="43">
        <f t="shared" si="5"/>
        <v>0</v>
      </c>
    </row>
    <row r="51" spans="5:12" x14ac:dyDescent="0.25">
      <c r="E51" s="3">
        <f t="shared" si="7"/>
        <v>2063</v>
      </c>
      <c r="F51" s="10">
        <f t="shared" si="8"/>
        <v>99</v>
      </c>
      <c r="G51" s="32">
        <f t="shared" si="3"/>
        <v>0</v>
      </c>
      <c r="H51" s="33">
        <f t="shared" si="4"/>
        <v>1437786.4031385062</v>
      </c>
      <c r="I51" s="38">
        <f t="shared" si="9"/>
        <v>0</v>
      </c>
      <c r="J51" s="39">
        <f t="shared" si="10"/>
        <v>0</v>
      </c>
      <c r="K51" s="56">
        <v>7.0000000000000007E-2</v>
      </c>
      <c r="L51" s="43">
        <f t="shared" si="5"/>
        <v>0</v>
      </c>
    </row>
    <row r="52" spans="5:12" x14ac:dyDescent="0.25">
      <c r="E52" s="3">
        <f t="shared" si="7"/>
        <v>2064</v>
      </c>
      <c r="F52" s="10">
        <f t="shared" si="8"/>
        <v>100</v>
      </c>
      <c r="G52" s="32">
        <f t="shared" si="3"/>
        <v>0</v>
      </c>
      <c r="H52" s="33">
        <f t="shared" si="4"/>
        <v>1437786.4031385062</v>
      </c>
      <c r="I52" s="38">
        <f t="shared" si="9"/>
        <v>0</v>
      </c>
      <c r="J52" s="39">
        <f t="shared" si="10"/>
        <v>0</v>
      </c>
      <c r="K52" s="56">
        <v>7.0000000000000007E-2</v>
      </c>
      <c r="L52" s="43">
        <f t="shared" si="5"/>
        <v>0</v>
      </c>
    </row>
    <row r="53" spans="5:12" x14ac:dyDescent="0.25">
      <c r="E53" s="3">
        <f t="shared" si="7"/>
        <v>2065</v>
      </c>
      <c r="F53" s="10">
        <f t="shared" si="8"/>
        <v>101</v>
      </c>
      <c r="G53" s="32">
        <f t="shared" si="3"/>
        <v>0</v>
      </c>
      <c r="H53" s="33">
        <f t="shared" si="4"/>
        <v>1437786.4031385062</v>
      </c>
      <c r="I53" s="38">
        <f t="shared" si="9"/>
        <v>0</v>
      </c>
      <c r="J53" s="39">
        <f t="shared" si="10"/>
        <v>0</v>
      </c>
      <c r="K53" s="56">
        <v>7.0000000000000007E-2</v>
      </c>
      <c r="L53" s="43">
        <f t="shared" si="5"/>
        <v>0</v>
      </c>
    </row>
    <row r="54" spans="5:12" x14ac:dyDescent="0.25">
      <c r="E54" s="3">
        <f t="shared" si="7"/>
        <v>2066</v>
      </c>
      <c r="F54" s="10">
        <f t="shared" si="8"/>
        <v>102</v>
      </c>
      <c r="G54" s="32">
        <f t="shared" si="3"/>
        <v>0</v>
      </c>
      <c r="H54" s="33">
        <f t="shared" si="4"/>
        <v>1437786.4031385062</v>
      </c>
      <c r="I54" s="38">
        <f t="shared" si="9"/>
        <v>0</v>
      </c>
      <c r="J54" s="39">
        <f t="shared" si="10"/>
        <v>0</v>
      </c>
      <c r="K54" s="56">
        <v>7.0000000000000007E-2</v>
      </c>
      <c r="L54" s="43">
        <f t="shared" si="5"/>
        <v>0</v>
      </c>
    </row>
    <row r="55" spans="5:12" x14ac:dyDescent="0.25">
      <c r="E55" s="3">
        <f t="shared" si="7"/>
        <v>2067</v>
      </c>
      <c r="F55" s="10">
        <f t="shared" si="8"/>
        <v>103</v>
      </c>
      <c r="G55" s="32">
        <f t="shared" si="3"/>
        <v>0</v>
      </c>
      <c r="H55" s="33">
        <f t="shared" si="4"/>
        <v>1437786.4031385062</v>
      </c>
      <c r="I55" s="38">
        <f t="shared" si="9"/>
        <v>0</v>
      </c>
      <c r="J55" s="39">
        <f t="shared" si="10"/>
        <v>0</v>
      </c>
      <c r="K55" s="56">
        <v>7.0000000000000007E-2</v>
      </c>
      <c r="L55" s="43">
        <f t="shared" si="5"/>
        <v>0</v>
      </c>
    </row>
    <row r="56" spans="5:12" x14ac:dyDescent="0.25">
      <c r="E56" s="3">
        <f t="shared" si="7"/>
        <v>2068</v>
      </c>
      <c r="F56" s="10">
        <f t="shared" si="8"/>
        <v>104</v>
      </c>
      <c r="G56" s="32">
        <f t="shared" si="3"/>
        <v>0</v>
      </c>
      <c r="H56" s="33">
        <f t="shared" si="4"/>
        <v>1437786.4031385062</v>
      </c>
      <c r="I56" s="38">
        <f t="shared" si="9"/>
        <v>0</v>
      </c>
      <c r="J56" s="39">
        <f t="shared" si="10"/>
        <v>0</v>
      </c>
      <c r="K56" s="56">
        <v>7.0000000000000007E-2</v>
      </c>
      <c r="L56" s="43">
        <f t="shared" si="5"/>
        <v>0</v>
      </c>
    </row>
    <row r="57" spans="5:12" x14ac:dyDescent="0.25">
      <c r="E57" s="3">
        <f t="shared" si="7"/>
        <v>2069</v>
      </c>
      <c r="F57" s="10">
        <f t="shared" si="8"/>
        <v>105</v>
      </c>
      <c r="G57" s="32">
        <f t="shared" si="3"/>
        <v>0</v>
      </c>
      <c r="H57" s="33">
        <f t="shared" si="4"/>
        <v>1437786.4031385062</v>
      </c>
      <c r="I57" s="38">
        <f t="shared" si="9"/>
        <v>0</v>
      </c>
      <c r="J57" s="39">
        <f t="shared" si="10"/>
        <v>0</v>
      </c>
      <c r="K57" s="56">
        <v>7.0000000000000007E-2</v>
      </c>
      <c r="L57" s="43">
        <f t="shared" si="5"/>
        <v>0</v>
      </c>
    </row>
    <row r="58" spans="5:12" x14ac:dyDescent="0.25">
      <c r="E58" s="3">
        <f t="shared" si="7"/>
        <v>2070</v>
      </c>
      <c r="F58" s="10">
        <f t="shared" si="8"/>
        <v>106</v>
      </c>
      <c r="G58" s="32">
        <f t="shared" si="3"/>
        <v>0</v>
      </c>
      <c r="H58" s="33">
        <f t="shared" si="4"/>
        <v>1437786.4031385062</v>
      </c>
      <c r="I58" s="38">
        <f t="shared" si="9"/>
        <v>0</v>
      </c>
      <c r="J58" s="39">
        <f t="shared" si="10"/>
        <v>0</v>
      </c>
      <c r="K58" s="56">
        <v>7.0000000000000007E-2</v>
      </c>
      <c r="L58" s="43">
        <f t="shared" si="5"/>
        <v>0</v>
      </c>
    </row>
    <row r="59" spans="5:12" x14ac:dyDescent="0.25">
      <c r="E59" s="3">
        <f t="shared" si="7"/>
        <v>2071</v>
      </c>
      <c r="F59" s="10">
        <f t="shared" si="8"/>
        <v>107</v>
      </c>
      <c r="G59" s="32">
        <f t="shared" si="3"/>
        <v>0</v>
      </c>
      <c r="H59" s="33">
        <f t="shared" si="4"/>
        <v>1437786.4031385062</v>
      </c>
      <c r="I59" s="38">
        <f t="shared" si="9"/>
        <v>0</v>
      </c>
      <c r="J59" s="39">
        <f t="shared" si="10"/>
        <v>0</v>
      </c>
      <c r="K59" s="56">
        <v>7.0000000000000007E-2</v>
      </c>
      <c r="L59" s="43">
        <f t="shared" si="5"/>
        <v>0</v>
      </c>
    </row>
    <row r="60" spans="5:12" x14ac:dyDescent="0.25">
      <c r="E60" s="3">
        <f t="shared" si="7"/>
        <v>2072</v>
      </c>
      <c r="F60" s="10">
        <f t="shared" si="8"/>
        <v>108</v>
      </c>
      <c r="G60" s="32">
        <f t="shared" si="3"/>
        <v>0</v>
      </c>
      <c r="H60" s="33">
        <f t="shared" si="4"/>
        <v>1437786.4031385062</v>
      </c>
      <c r="I60" s="38">
        <f t="shared" si="9"/>
        <v>0</v>
      </c>
      <c r="J60" s="39">
        <f t="shared" si="10"/>
        <v>0</v>
      </c>
      <c r="K60" s="56">
        <v>7.0000000000000007E-2</v>
      </c>
      <c r="L60" s="43">
        <f t="shared" si="5"/>
        <v>0</v>
      </c>
    </row>
    <row r="61" spans="5:12" x14ac:dyDescent="0.25">
      <c r="E61" s="3">
        <f t="shared" si="7"/>
        <v>2073</v>
      </c>
      <c r="F61" s="10">
        <f t="shared" si="8"/>
        <v>109</v>
      </c>
      <c r="G61" s="32">
        <f t="shared" si="3"/>
        <v>0</v>
      </c>
      <c r="H61" s="33">
        <f t="shared" si="4"/>
        <v>1437786.4031385062</v>
      </c>
      <c r="I61" s="38">
        <f t="shared" si="9"/>
        <v>0</v>
      </c>
      <c r="J61" s="39">
        <f t="shared" si="10"/>
        <v>0</v>
      </c>
      <c r="K61" s="56">
        <v>7.0000000000000007E-2</v>
      </c>
      <c r="L61" s="43">
        <f t="shared" si="5"/>
        <v>0</v>
      </c>
    </row>
    <row r="62" spans="5:12" x14ac:dyDescent="0.25">
      <c r="E62" s="3">
        <f t="shared" si="7"/>
        <v>2074</v>
      </c>
      <c r="F62" s="10">
        <f t="shared" si="8"/>
        <v>110</v>
      </c>
      <c r="G62" s="32">
        <f t="shared" si="3"/>
        <v>0</v>
      </c>
      <c r="H62" s="33">
        <f t="shared" si="4"/>
        <v>1437786.4031385062</v>
      </c>
      <c r="I62" s="38">
        <f t="shared" si="9"/>
        <v>0</v>
      </c>
      <c r="J62" s="39">
        <f t="shared" si="10"/>
        <v>0</v>
      </c>
      <c r="K62" s="56">
        <v>7.0000000000000007E-2</v>
      </c>
      <c r="L62" s="43">
        <f t="shared" si="5"/>
        <v>0</v>
      </c>
    </row>
    <row r="63" spans="5:12" x14ac:dyDescent="0.25">
      <c r="E63" s="3">
        <f t="shared" si="7"/>
        <v>2075</v>
      </c>
      <c r="F63" s="10">
        <f t="shared" si="8"/>
        <v>111</v>
      </c>
      <c r="G63" s="32">
        <f t="shared" si="3"/>
        <v>0</v>
      </c>
      <c r="H63" s="33">
        <f t="shared" si="4"/>
        <v>1437786.4031385062</v>
      </c>
      <c r="I63" s="38">
        <f t="shared" si="9"/>
        <v>0</v>
      </c>
      <c r="J63" s="39">
        <f t="shared" si="10"/>
        <v>0</v>
      </c>
      <c r="K63" s="56">
        <v>7.0000000000000007E-2</v>
      </c>
      <c r="L63" s="43">
        <f t="shared" si="5"/>
        <v>0</v>
      </c>
    </row>
    <row r="64" spans="5:12" x14ac:dyDescent="0.25">
      <c r="E64" s="3">
        <f t="shared" si="7"/>
        <v>2076</v>
      </c>
      <c r="F64" s="10">
        <f t="shared" si="8"/>
        <v>112</v>
      </c>
      <c r="G64" s="32">
        <f t="shared" si="3"/>
        <v>0</v>
      </c>
      <c r="H64" s="33">
        <f t="shared" si="4"/>
        <v>1437786.4031385062</v>
      </c>
      <c r="I64" s="38">
        <f t="shared" si="9"/>
        <v>0</v>
      </c>
      <c r="J64" s="39">
        <f t="shared" si="10"/>
        <v>0</v>
      </c>
      <c r="K64" s="56">
        <v>7.0000000000000007E-2</v>
      </c>
      <c r="L64" s="43">
        <f t="shared" si="5"/>
        <v>0</v>
      </c>
    </row>
    <row r="65" spans="5:12" ht="15.75" thickBot="1" x14ac:dyDescent="0.3">
      <c r="E65" s="4">
        <f t="shared" si="7"/>
        <v>2077</v>
      </c>
      <c r="F65" s="11">
        <f t="shared" si="8"/>
        <v>113</v>
      </c>
      <c r="G65" s="34">
        <f>IF(F65&lt;B$10,G64*(1+$B$12)-I65,0)</f>
        <v>0</v>
      </c>
      <c r="H65" s="35">
        <f>IF(F65&lt;B$10,H64*(1+$B$12)-I64,H64)</f>
        <v>1437786.4031385062</v>
      </c>
      <c r="I65" s="40">
        <f t="shared" si="9"/>
        <v>0</v>
      </c>
      <c r="J65" s="41">
        <f t="shared" si="10"/>
        <v>0</v>
      </c>
      <c r="K65" s="57">
        <v>7.0000000000000007E-2</v>
      </c>
      <c r="L65" s="44">
        <f>IF(L64*(1+K64)-I64&gt;0,L64*(1+K64)-I64,0)</f>
        <v>0</v>
      </c>
    </row>
    <row r="67" spans="5:12" ht="15.75" thickBot="1" x14ac:dyDescent="0.3"/>
    <row r="68" spans="5:12" x14ac:dyDescent="0.25">
      <c r="E68" s="61" t="str">
        <f>A2</f>
        <v>Proposed Lump Sum Amount</v>
      </c>
      <c r="F68" s="62"/>
      <c r="G68" s="63"/>
      <c r="H68" s="52">
        <f>B2</f>
        <v>140000</v>
      </c>
    </row>
    <row r="69" spans="5:12" x14ac:dyDescent="0.25">
      <c r="E69" s="58" t="str">
        <f t="shared" ref="E69:E84" si="11">A3</f>
        <v>Proposed Pension Amount</v>
      </c>
      <c r="F69" s="59"/>
      <c r="G69" s="60"/>
      <c r="H69" s="53">
        <f t="shared" ref="H69:H84" si="12">B3</f>
        <v>20000</v>
      </c>
    </row>
    <row r="70" spans="5:12" x14ac:dyDescent="0.25">
      <c r="E70" s="58" t="str">
        <f t="shared" si="11"/>
        <v>Spousal Reduction Percentage</v>
      </c>
      <c r="F70" s="59"/>
      <c r="G70" s="60"/>
      <c r="H70" s="24">
        <f t="shared" si="12"/>
        <v>0.25</v>
      </c>
    </row>
    <row r="71" spans="5:12" ht="15.75" thickBot="1" x14ac:dyDescent="0.3">
      <c r="E71" s="66" t="str">
        <f t="shared" si="11"/>
        <v>Adjusted Pension</v>
      </c>
      <c r="F71" s="67"/>
      <c r="G71" s="68"/>
      <c r="H71" s="50">
        <f t="shared" si="12"/>
        <v>15000</v>
      </c>
    </row>
    <row r="72" spans="5:12" ht="15.75" thickBot="1" x14ac:dyDescent="0.3">
      <c r="E72" s="64"/>
      <c r="F72" s="64"/>
      <c r="G72" s="64"/>
      <c r="H72" s="2"/>
    </row>
    <row r="73" spans="5:12" x14ac:dyDescent="0.25">
      <c r="E73" s="61" t="str">
        <f t="shared" si="11"/>
        <v>Current Year</v>
      </c>
      <c r="F73" s="62"/>
      <c r="G73" s="63"/>
      <c r="H73" s="25">
        <f t="shared" si="12"/>
        <v>2014</v>
      </c>
    </row>
    <row r="74" spans="5:12" x14ac:dyDescent="0.25">
      <c r="E74" s="58" t="str">
        <f t="shared" si="11"/>
        <v>Current Age</v>
      </c>
      <c r="F74" s="59"/>
      <c r="G74" s="60"/>
      <c r="H74" s="26">
        <f t="shared" si="12"/>
        <v>50</v>
      </c>
    </row>
    <row r="75" spans="5:12" x14ac:dyDescent="0.25">
      <c r="E75" s="58" t="str">
        <f t="shared" si="11"/>
        <v>Pension Start Age</v>
      </c>
      <c r="F75" s="59"/>
      <c r="G75" s="60"/>
      <c r="H75" s="26">
        <f t="shared" si="12"/>
        <v>65</v>
      </c>
    </row>
    <row r="76" spans="5:12" ht="15.75" thickBot="1" x14ac:dyDescent="0.3">
      <c r="E76" s="66" t="str">
        <f t="shared" si="11"/>
        <v>Life Expectancy</v>
      </c>
      <c r="F76" s="67"/>
      <c r="G76" s="68"/>
      <c r="H76" s="27">
        <f t="shared" si="12"/>
        <v>95</v>
      </c>
    </row>
    <row r="77" spans="5:12" ht="15.75" thickBot="1" x14ac:dyDescent="0.3">
      <c r="E77" s="64"/>
      <c r="F77" s="64"/>
      <c r="G77" s="64"/>
      <c r="H77" s="2"/>
    </row>
    <row r="78" spans="5:12" x14ac:dyDescent="0.25">
      <c r="E78" s="61" t="str">
        <f t="shared" si="11"/>
        <v>Expected Investment Return</v>
      </c>
      <c r="F78" s="62"/>
      <c r="G78" s="63"/>
      <c r="H78" s="28">
        <f t="shared" si="12"/>
        <v>7.0000000000000007E-2</v>
      </c>
    </row>
    <row r="79" spans="5:12" ht="15.75" thickBot="1" x14ac:dyDescent="0.3">
      <c r="E79" s="66" t="str">
        <f t="shared" si="11"/>
        <v>Safe Withdrawal Rate</v>
      </c>
      <c r="F79" s="67"/>
      <c r="G79" s="68"/>
      <c r="H79" s="29">
        <f t="shared" si="12"/>
        <v>0.04</v>
      </c>
    </row>
    <row r="80" spans="5:12" ht="15.75" thickBot="1" x14ac:dyDescent="0.3">
      <c r="E80" s="64"/>
      <c r="F80" s="64"/>
      <c r="G80" s="64"/>
      <c r="H80" s="2"/>
    </row>
    <row r="81" spans="5:12" ht="15.75" thickBot="1" x14ac:dyDescent="0.3">
      <c r="E81" s="69" t="str">
        <f t="shared" si="11"/>
        <v>Discounted Value of Pension</v>
      </c>
      <c r="F81" s="70"/>
      <c r="G81" s="71"/>
      <c r="H81" s="54">
        <f t="shared" si="12"/>
        <v>72900.804062732626</v>
      </c>
    </row>
    <row r="82" spans="5:12" ht="15.75" thickBot="1" x14ac:dyDescent="0.3">
      <c r="E82" s="64"/>
      <c r="F82" s="64"/>
      <c r="G82" s="64"/>
      <c r="H82" s="2"/>
    </row>
    <row r="83" spans="5:12" x14ac:dyDescent="0.25">
      <c r="E83" s="61" t="str">
        <f t="shared" si="11"/>
        <v>Lump sum amount at 65</v>
      </c>
      <c r="F83" s="62"/>
      <c r="G83" s="63"/>
      <c r="H83" s="52">
        <f t="shared" si="12"/>
        <v>386264.41570014716</v>
      </c>
    </row>
    <row r="84" spans="5:12" ht="15.75" thickBot="1" x14ac:dyDescent="0.3">
      <c r="E84" s="66" t="str">
        <f t="shared" si="11"/>
        <v>SWR Amount</v>
      </c>
      <c r="F84" s="67"/>
      <c r="G84" s="68"/>
      <c r="H84" s="50">
        <f t="shared" si="12"/>
        <v>15450.576628005887</v>
      </c>
    </row>
    <row r="87" spans="5:12" x14ac:dyDescent="0.25">
      <c r="E87" s="65" t="s">
        <v>22</v>
      </c>
      <c r="F87" s="65"/>
      <c r="G87" s="65"/>
      <c r="H87" s="65"/>
      <c r="I87" s="65"/>
      <c r="J87" s="65"/>
      <c r="K87" s="65"/>
      <c r="L87" s="65"/>
    </row>
    <row r="88" spans="5:12" x14ac:dyDescent="0.25">
      <c r="E88" s="65"/>
      <c r="F88" s="65"/>
      <c r="G88" s="65"/>
      <c r="H88" s="65"/>
      <c r="I88" s="65"/>
      <c r="J88" s="65"/>
      <c r="K88" s="65"/>
      <c r="L88" s="65"/>
    </row>
    <row r="89" spans="5:12" ht="29.25" customHeight="1" x14ac:dyDescent="0.25">
      <c r="E89" s="65"/>
      <c r="F89" s="65"/>
      <c r="G89" s="65"/>
      <c r="H89" s="65"/>
      <c r="I89" s="65"/>
      <c r="J89" s="65"/>
      <c r="K89" s="65"/>
      <c r="L89" s="65"/>
    </row>
  </sheetData>
  <mergeCells count="18">
    <mergeCell ref="E80:G80"/>
    <mergeCell ref="E81:G81"/>
    <mergeCell ref="E75:G75"/>
    <mergeCell ref="E73:G73"/>
    <mergeCell ref="E72:G72"/>
    <mergeCell ref="E87:L89"/>
    <mergeCell ref="E68:G68"/>
    <mergeCell ref="E69:G69"/>
    <mergeCell ref="E70:G70"/>
    <mergeCell ref="E71:G71"/>
    <mergeCell ref="E74:G74"/>
    <mergeCell ref="E82:G82"/>
    <mergeCell ref="E83:G83"/>
    <mergeCell ref="E84:G84"/>
    <mergeCell ref="E76:G76"/>
    <mergeCell ref="E77:G77"/>
    <mergeCell ref="E78:G78"/>
    <mergeCell ref="E79:G79"/>
  </mergeCells>
  <pageMargins left="0.7" right="0.7" top="0.75" bottom="0.75" header="0.3" footer="0.3"/>
  <pageSetup scale="88" fitToHeight="2" orientation="portrait"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Calculation</vt:lpstr>
      <vt:lpstr>Sheet2</vt:lpstr>
      <vt:lpstr>Sheet3</vt:lpstr>
      <vt:lpstr>'Example Calculation'!Print_Area</vt:lpstr>
      <vt:lpstr>'Example Calculation'!Print_Titles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 Stowers</dc:creator>
  <cp:lastModifiedBy>Curt Stowers</cp:lastModifiedBy>
  <cp:lastPrinted>2014-09-02T13:23:02Z</cp:lastPrinted>
  <dcterms:created xsi:type="dcterms:W3CDTF">2014-08-30T12:30:34Z</dcterms:created>
  <dcterms:modified xsi:type="dcterms:W3CDTF">2014-09-02T13:25:20Z</dcterms:modified>
</cp:coreProperties>
</file>